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<sst xmlns="http://schemas.openxmlformats.org/spreadsheetml/2006/main" count="124" uniqueCount="121">
  <si>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</si>
  <si>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</si>
  <si>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</si>
  <si>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</si>
  <si>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</si>
  <si>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</si>
  <si>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</si>
  <si>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</si>
  <si>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</si>
  <si>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</si>
  <si>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</si>
  <si>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</si>
  <si>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</si>
  <si>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</si>
  <si>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</si>
  <si>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</si>
  <si>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</si>
  <si>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</si>
  <si>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</si>
  <si>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</si>
  <si>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</si>
  <si>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</si>
  <si>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</si>
  <si>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</si>
  <si>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</si>
  <si>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</si>
  <si>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</si>
  <si>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</si>
  <si>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</si>
  <si>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</si>
  <si>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</si>
  <si>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</si>
  <si>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</si>
  <si>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</si>
  <si>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</si>
  <si>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</si>
  <si>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</si>
  <si>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</si>
  <si>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</si>
  <si>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</si>
  <si>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</si>
  <si>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</si>
  <si>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</si>
  <si>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</si>
  <si>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</si>
  <si>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</si>
  <si>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</si>
  <si>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</si>
  <si>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</si>
  <si>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</si>
  <si>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</si>
  <si>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</si>
  <si>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</si>
  <si>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</si>
  <si>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</si>
  <si>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</si>
  <si>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</si>
  <si>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</si>
  <si>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</si>
  <si>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</si>
  <si>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</si>
  <si>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</si>
  <si>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</si>
  <si>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</si>
  <si>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</si>
  <si>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</si>
  <si>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</si>
  <si>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</si>
  <si>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</si>
  <si>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</si>
  <si>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</si>
  <si>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</si>
  <si>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</si>
  <si>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</si>
  <si>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</si>
  <si>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</si>
  <si>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</si>
  <si>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</si>
  <si>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</si>
  <si>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</si>
  <si>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</si>
  <si>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</si>
  <si>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</si>
  <si>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</si>
  <si>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</si>
  <si>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</si>
  <si>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</si>
  <si>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</si>
  <si>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</si>
  <si>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</si>
  <si>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</si>
  <si>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</si>
  <si>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</si>
  <si>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</si>
  <si>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</si>
  <si>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</si>
  <si>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</si>
  <si>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</si>
  <si>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</si>
  <si>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</si>
  <si>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</si>
  <si>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</si>
  <si>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</si>
  <si>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</si>
  <si>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</si>
  <si>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</si>
  <si>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</si>
  <si>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</si>
  <si>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</si>
  <si>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</si>
  <si>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</si>
  <si>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</si>
  <si>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</si>
  <si>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</si>
  <si>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</si>
  <si>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</si>
  <si>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</si>
  <si>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</si>
  <si>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</si>
  <si>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</si>
  <si>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Профінансовано станом на 18.10.16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</si>
</sst>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A20" sqref="BA20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115</v>
      </c>
      <c r="K4" s="85" t="s">
        <v>116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118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123154569.78</v>
      </c>
      <c r="I8" s="70">
        <f>H8/D8*100</f>
        <v>79.16448822922948</v>
      </c>
      <c r="J8" s="70">
        <f>H8/(L8+M8+N8+O8+P8+Q8+R8+U8+N25+O25+P25+Q25+R25+S8+S25+T8+T25+U25)*100</f>
        <v>86.59414608885177</v>
      </c>
      <c r="K8" s="63">
        <f>K9+K17</f>
        <v>6419361.089999999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30083102.840000004</v>
      </c>
      <c r="I9" s="45">
        <f>H9/D9*100</f>
        <v>73.24114613963216</v>
      </c>
      <c r="J9" s="45">
        <f>H9/(L9+M9+N9+O9+P9+Q9+R9+S9+U9+T9+M17+N17+O17+P17+Q17+R17+S17+T17+U17)*100</f>
        <v>82.41389649117859</v>
      </c>
      <c r="K9" s="23">
        <f>L9+M9+N9+O9+P9+Q9+R9+S9+T9+U9+-H10-H11-H12-H13-H14-H15-H16</f>
        <v>3821613.4899999993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78.03663603213494</v>
      </c>
      <c r="J10" s="88">
        <f>(H10+H11+H12+H13+H14+H15+H16)/(L9+M9+N9+O9+P9+Q9+R9+S9+T9+U9)*100</f>
        <v>84.42575805181932</v>
      </c>
      <c r="K10" s="51">
        <f>E10-H10</f>
        <v>3854790.009999998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</f>
        <v>1713900.28</v>
      </c>
      <c r="I15" s="46">
        <f t="shared" si="3"/>
        <v>81.3432409027028</v>
      </c>
      <c r="J15" s="89"/>
      <c r="K15" s="51">
        <f t="shared" si="2"/>
        <v>393097.50000000023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9366677.8</v>
      </c>
      <c r="I17" s="46">
        <f t="shared" si="3"/>
        <v>76.7401935161441</v>
      </c>
      <c r="J17" s="88">
        <f>H17/(L17+M17+N17+O17+P17+Q17+R17+S17+T17+U17)*100</f>
        <v>78.28773624180899</v>
      </c>
      <c r="K17" s="71">
        <f>L17+M17+N17+O17+P17+Q17+R17+S17+T17+U17-H17</f>
        <v>2597747.5999999996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</f>
        <v>4104634.41</v>
      </c>
      <c r="I18" s="47">
        <f>H18/D18*100</f>
        <v>90.9412741774676</v>
      </c>
      <c r="J18" s="89"/>
      <c r="K18" s="79">
        <f>D18-H18</f>
        <v>408865.58999999985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</f>
        <v>3695405.2499999995</v>
      </c>
      <c r="I19" s="47">
        <f>H19/D19*100</f>
        <v>69.36341410766573</v>
      </c>
      <c r="J19" s="89"/>
      <c r="K19" s="79">
        <f aca="true" t="shared" si="5" ref="K19:K24">D19-H19</f>
        <v>1632194.7500000005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89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</f>
        <v>996410.7300000001</v>
      </c>
      <c r="I21" s="47">
        <f t="shared" si="3"/>
        <v>96.82350889126423</v>
      </c>
      <c r="J21" s="89"/>
      <c r="K21" s="79">
        <f t="shared" si="5"/>
        <v>32689.269999999902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93071466.94</v>
      </c>
      <c r="I25" s="45">
        <f>H25/D25*100</f>
        <v>81.2894541016459</v>
      </c>
      <c r="J25" s="68">
        <f>H25/(L25+M25+N25+O25+P25+Q25+R25+S25+T25+U25)*100</f>
        <v>88.03750913362818</v>
      </c>
      <c r="K25" s="52">
        <f>L25+M25+N25+O25+P25+Q25+R25+S25+T25+T25+U25-H25</f>
        <v>30720320.680000007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6641128.32</v>
      </c>
      <c r="V25" s="62">
        <f t="shared" si="6"/>
        <v>4027592.43</v>
      </c>
      <c r="W25" s="62">
        <f t="shared" si="6"/>
        <v>4748339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4"/>
        <v>45.27363184079602</v>
      </c>
      <c r="K30" s="52">
        <f t="shared" si="9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</f>
        <v>37160623.54000001</v>
      </c>
      <c r="I38" s="46">
        <f t="shared" si="13"/>
        <v>75.4169084509905</v>
      </c>
      <c r="J38" s="67">
        <f t="shared" si="14"/>
        <v>87.9744262918099</v>
      </c>
      <c r="K38" s="52">
        <f t="shared" si="9"/>
        <v>9649690.209999993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</f>
        <v>2320159.75</v>
      </c>
      <c r="V38" s="43">
        <f>130000-130000+1000000+1535000+1.25+250000</f>
        <v>2785001.25</v>
      </c>
      <c r="W38" s="43">
        <f>3000000+1000000+248339</f>
        <v>4248339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64823348.320000015</v>
      </c>
      <c r="I47" s="64">
        <f>H47/D47*100</f>
        <v>56.452311544489596</v>
      </c>
      <c r="J47" s="64">
        <f>H48/(L48+M48+N48+O48+P48+Q48+R48+S48+T48+U48)*100</f>
        <v>63.712134075697215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64823348.320000015</v>
      </c>
      <c r="I48" s="48">
        <f>H48/D48*100</f>
        <v>56.452311544489596</v>
      </c>
      <c r="J48" s="68">
        <f>H48/(L48+M48+N48+O48+P48+Q48+R48+S48+T48+U48)*100</f>
        <v>63.712134075697215</v>
      </c>
      <c r="K48" s="52">
        <f t="shared" si="9"/>
        <v>56119151.41999998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79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</f>
        <v>105000</v>
      </c>
      <c r="I66" s="46">
        <f>H66/D66*100</f>
        <v>30</v>
      </c>
      <c r="J66" s="67">
        <f t="shared" si="19"/>
        <v>30</v>
      </c>
      <c r="K66" s="52">
        <f t="shared" si="9"/>
        <v>245000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80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81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/>
      <c r="I68" s="46"/>
      <c r="J68" s="67">
        <f t="shared" si="19"/>
        <v>0</v>
      </c>
      <c r="K68" s="52">
        <f t="shared" si="9"/>
        <v>375000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82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98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78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85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86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32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</f>
        <v>2192901.8499999996</v>
      </c>
      <c r="I77" s="46">
        <f>H77/D77*100</f>
        <v>87.05446010321555</v>
      </c>
      <c r="J77" s="67">
        <f t="shared" si="19"/>
        <v>87.05446010321555</v>
      </c>
      <c r="K77" s="52">
        <f t="shared" si="9"/>
        <v>326098.1500000004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33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106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111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112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34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117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35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36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87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37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88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/>
      <c r="I90" s="46"/>
      <c r="J90" s="67">
        <f t="shared" si="19"/>
        <v>0</v>
      </c>
      <c r="K90" s="52">
        <f t="shared" si="9"/>
        <v>7535024.720000001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89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16.047350508591006</v>
      </c>
      <c r="K91" s="52">
        <f aca="true" t="shared" si="22" ref="K91:K99">L91+M91+N91+O91+P91+Q91+R91+S91+T91+T91+U91-H91</f>
        <v>5078309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v>900000</v>
      </c>
      <c r="V91" s="59"/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90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91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92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</f>
        <v>309169.57999999996</v>
      </c>
      <c r="I94" s="46">
        <f>H94/D94*100</f>
        <v>57.46646468401486</v>
      </c>
      <c r="J94" s="67">
        <f t="shared" si="19"/>
        <v>90.9322294117647</v>
      </c>
      <c r="K94" s="52">
        <f t="shared" si="22"/>
        <v>210830.42000000004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/>
      <c r="V94" s="59">
        <f>378000-180000</f>
        <v>198000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93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94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95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96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187977918.10000002</v>
      </c>
      <c r="I99" s="44">
        <f>H99/D99*100</f>
        <v>69.51937145986449</v>
      </c>
      <c r="J99" s="44">
        <f>H99/(L99+M99+N99+O99+P99+Q99+R99+S99+T99+U99)*100</f>
        <v>77.05132478004667</v>
      </c>
      <c r="K99" s="52">
        <f t="shared" si="22"/>
        <v>94978173.96999991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37712965.41</v>
      </c>
      <c r="V99" s="20">
        <f t="shared" si="23"/>
        <v>17592347.779999997</v>
      </c>
      <c r="W99" s="20">
        <f t="shared" si="23"/>
        <v>8839559.86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38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2016-10-18T12:57:12Z</dcterms:modified>
  <cp:category/>
  <cp:version/>
  <cp:contentType/>
  <cp:contentStatus/>
</cp:coreProperties>
</file>